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66925"/>
  <xr:revisionPtr revIDLastSave="0" documentId="13_ncr:1_{CA272B17-EE11-4420-B1B9-CEFF14EF12EE}" xr6:coauthVersionLast="47" xr6:coauthVersionMax="47" xr10:uidLastSave="{00000000-0000-0000-0000-000000000000}"/>
  <bookViews>
    <workbookView xWindow="-120" yWindow="-120" windowWidth="29040" windowHeight="15840" xr2:uid="{D33C7558-3F4A-4AE4-BBEE-078F1BA14B95}"/>
  </bookViews>
  <sheets>
    <sheet name="Solar Contribution" sheetId="9" r:id="rId1"/>
  </sheets>
  <definedNames>
    <definedName name="_xlnm.Print_Area" localSheetId="0">'Solar Contribution'!$A$1:$O$65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9" l="1"/>
  <c r="D13" i="9"/>
  <c r="D16" i="9" s="1"/>
  <c r="D9" i="9"/>
  <c r="D17" i="9" l="1"/>
  <c r="D32" i="9" s="1"/>
  <c r="D30" i="9"/>
  <c r="D22" i="9" l="1"/>
  <c r="D24" i="9" l="1"/>
  <c r="D25" i="9" s="1"/>
  <c r="AE67" i="9"/>
  <c r="D27" i="9" l="1"/>
  <c r="D29" i="9" l="1"/>
  <c r="D31" i="9" s="1"/>
  <c r="D33" i="9" s="1"/>
  <c r="D35" i="9" l="1"/>
  <c r="D36" i="9" s="1"/>
</calcChain>
</file>

<file path=xl/sharedStrings.xml><?xml version="1.0" encoding="utf-8"?>
<sst xmlns="http://schemas.openxmlformats.org/spreadsheetml/2006/main" count="91" uniqueCount="75">
  <si>
    <t>L</t>
  </si>
  <si>
    <t>Item</t>
  </si>
  <si>
    <t>inputs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</si>
  <si>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</si>
  <si>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ASHRAE Handbook HVAC Applications 2019, Chapter 51: Serviced Water Heating</t>
  </si>
  <si>
    <t>no</t>
  </si>
  <si>
    <t>L/day</t>
  </si>
  <si>
    <t>°C</t>
  </si>
  <si>
    <t>kWh</t>
  </si>
  <si>
    <t>HW GENERATION</t>
  </si>
  <si>
    <t>Generation Temperature</t>
  </si>
  <si>
    <t>Daily Reheat Energy</t>
  </si>
  <si>
    <t>L/s/fixture</t>
  </si>
  <si>
    <t>Return Temperature</t>
  </si>
  <si>
    <t>Daily Generation Energy</t>
  </si>
  <si>
    <t>2.0</t>
  </si>
  <si>
    <t>3.0</t>
  </si>
  <si>
    <t>4.0</t>
  </si>
  <si>
    <t>Average HW Demand from Building Loading</t>
  </si>
  <si>
    <t>RECIRCULATION THERMAL LOSS</t>
  </si>
  <si>
    <t>Recirculated Flow</t>
  </si>
  <si>
    <t>kWh/day</t>
  </si>
  <si>
    <r>
      <t>kWh/m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/day</t>
    </r>
  </si>
  <si>
    <r>
      <t>MJ/m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/day</t>
    </r>
  </si>
  <si>
    <t>SOLAR CONTRIBUTION</t>
  </si>
  <si>
    <t>Climate Maps - Temperature Latest (bom.gov.au)</t>
  </si>
  <si>
    <t>Annual Average Collector Efficiency</t>
  </si>
  <si>
    <t>Average Daily Solar Radiation at Site (ex AS/NZS 3500.4)</t>
  </si>
  <si>
    <t>Notes</t>
  </si>
  <si>
    <r>
      <t>At 1.86m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/collector</t>
    </r>
  </si>
  <si>
    <t>Industry standard</t>
  </si>
  <si>
    <t>Refer BOM Climate map, water temp 2°C less than ambient air temp</t>
  </si>
  <si>
    <t xml:space="preserve">Total HW Fixtures in Building </t>
  </si>
  <si>
    <t>Estimated if unknown</t>
  </si>
  <si>
    <t>AS/NZS 3500.4 Section 10, 10.2</t>
  </si>
  <si>
    <t>Ignoring minor losses associated with heating device cycling, and cooling of dead legs</t>
  </si>
  <si>
    <t>Refer AS/NZS 3500.4, Figure G.3(B)</t>
  </si>
  <si>
    <t>Actual Stored Volume</t>
  </si>
  <si>
    <t>Selected Ratio Tank Volume to Collector Area</t>
  </si>
  <si>
    <t>Average Hot Water Demand from Building Loading</t>
  </si>
  <si>
    <r>
      <t>L/m</t>
    </r>
    <r>
      <rPr>
        <vertAlign val="superscript"/>
        <sz val="11"/>
        <color theme="1"/>
        <rFont val="Calibri"/>
        <family val="2"/>
        <scheme val="minor"/>
      </rPr>
      <t>2</t>
    </r>
  </si>
  <si>
    <r>
      <t xml:space="preserve">Ambient Water Temperature </t>
    </r>
    <r>
      <rPr>
        <vertAlign val="superscript"/>
        <sz val="11"/>
        <color theme="1"/>
        <rFont val="Calibri"/>
        <family val="2"/>
        <scheme val="minor"/>
      </rPr>
      <t>1</t>
    </r>
  </si>
  <si>
    <t>1.0</t>
  </si>
  <si>
    <t>THERMAL ENERGY</t>
  </si>
  <si>
    <t>Approximation, since Building reticulation likely unknown</t>
  </si>
  <si>
    <t>AS/NZS 3500.4 Section 10, 10.2 requires minimum 55°C</t>
  </si>
  <si>
    <t>AS/NZS 3500.4 Section 10, 10.2 requires minimum 60°C</t>
  </si>
  <si>
    <t>Selected Tank Volume (410L or 1,000L)</t>
  </si>
  <si>
    <t>AVERAGE SOLAR CONTRIBUTION</t>
  </si>
  <si>
    <t>Volume should meet daily demand if plant area available</t>
  </si>
  <si>
    <t>Anticipated Solar Fraction at Location</t>
  </si>
  <si>
    <t xml:space="preserve">Refer Table G1 - AS/NZS3500.4 </t>
  </si>
  <si>
    <t>Based on AS/NZS 4692.2:2005</t>
  </si>
  <si>
    <t>Daily HW Generation Energy Required</t>
  </si>
  <si>
    <t>Daily Storage Heat Loss from Tanks</t>
  </si>
  <si>
    <t>Average Daily Energy from Collectors</t>
  </si>
  <si>
    <t>Average Solar Energy Available</t>
  </si>
  <si>
    <t>Theoretical Solar Contribution (TSC)</t>
  </si>
  <si>
    <t>Tank Selector</t>
  </si>
  <si>
    <t>Average Solar Energy Available from Collectors at Location</t>
  </si>
  <si>
    <t>Equivalent even number of Solar Collectors</t>
  </si>
  <si>
    <t>Adjust tanks &amp; ratio to collectors so TSC ~ 100%</t>
  </si>
  <si>
    <t>From Item 1.0 above</t>
  </si>
  <si>
    <r>
      <t>AS/NZS 3500.4 requires 40L/m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&lt; 90L/m</t>
    </r>
    <r>
      <rPr>
        <vertAlign val="superscript"/>
        <sz val="11"/>
        <color theme="1"/>
        <rFont val="Calibri"/>
        <family val="2"/>
        <scheme val="minor"/>
      </rPr>
      <t>2</t>
    </r>
  </si>
  <si>
    <t>Use drop down selector in C19</t>
  </si>
  <si>
    <r>
      <t xml:space="preserve">Recirculation Flow Allowance per fixture </t>
    </r>
    <r>
      <rPr>
        <vertAlign val="superscript"/>
        <sz val="11"/>
        <color theme="1"/>
        <rFont val="Calibri"/>
        <family val="2"/>
        <scheme val="minor"/>
      </rPr>
      <t>2</t>
    </r>
  </si>
  <si>
    <r>
      <t xml:space="preserve">TOTAL DAILY THERMAL ENERGY 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</si>
  <si>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Proposed no. of tanks, based on available area</t>
  </si>
  <si>
    <t>Surface Area of Solar Collectors required</t>
  </si>
  <si>
    <t>Average Daily Solar Radiation converted to kWh</t>
  </si>
  <si>
    <t>Location</t>
  </si>
  <si>
    <t>Alice Springs</t>
  </si>
  <si>
    <t>4.10</t>
  </si>
  <si>
    <t>From Item 3.0 above</t>
  </si>
  <si>
    <t>DLI FACILITY DOMESTIC HOT WATER DESIGN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</si>
</sst>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&quot;$&quot;#,##0"/>
    <numFmt numFmtId="166" formatCode="0.0%"/>
    <numFmt numFmtId="167" formatCode="&quot;$&quot;#,##0.00"/>
    <numFmt numFmtId="168" formatCode="&quot;$&quot;#,##0.0000000"/>
    <numFmt numFmtId="169" formatCode="[$-C09]dd\-mmmm\-yy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92">
    <xf numFmtId="0" fontId="0" fillId="0" borderId="0" xfId="0"/>
    <xf numFmtId="0" fontId="1" fillId="0" borderId="1" xfId="0" quotePrefix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horizontal="right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3" borderId="1" xfId="0" quotePrefix="1" applyFont="1" applyFill="1" applyBorder="1" applyAlignment="1">
      <alignment horizontal="left" vertical="center"/>
    </xf>
    <xf numFmtId="0" fontId="1" fillId="4" borderId="1" xfId="0" applyFont="1" applyFill="1" applyBorder="1" applyAlignment="1">
      <alignment vertical="center"/>
    </xf>
    <xf numFmtId="0" fontId="0" fillId="4" borderId="1" xfId="0" applyFill="1" applyBorder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167" fontId="1" fillId="0" borderId="0" xfId="0" applyNumberFormat="1" applyFont="1" applyAlignment="1">
      <alignment horizontal="left" vertical="center"/>
    </xf>
    <xf numFmtId="165" fontId="0" fillId="0" borderId="1" xfId="0" applyNumberFormat="1" applyBorder="1" applyAlignment="1">
      <alignment horizontal="left" vertical="center"/>
    </xf>
    <xf numFmtId="166" fontId="0" fillId="0" borderId="1" xfId="1" applyNumberFormat="1" applyFont="1" applyFill="1" applyBorder="1" applyAlignment="1">
      <alignment horizontal="left" vertical="center"/>
    </xf>
    <xf numFmtId="3" fontId="0" fillId="2" borderId="3" xfId="0" applyNumberFormat="1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2" fontId="0" fillId="0" borderId="3" xfId="0" applyNumberFormat="1" applyBorder="1" applyAlignment="1">
      <alignment horizontal="right" vertical="center"/>
    </xf>
    <xf numFmtId="0" fontId="1" fillId="3" borderId="1" xfId="0" applyFont="1" applyFill="1" applyBorder="1" applyAlignment="1">
      <alignment horizontal="left" vertical="center"/>
    </xf>
    <xf numFmtId="0" fontId="0" fillId="4" borderId="1" xfId="0" quotePrefix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0" fillId="0" borderId="1" xfId="0" quotePrefix="1" applyBorder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  <xf numFmtId="168" fontId="0" fillId="0" borderId="0" xfId="0" applyNumberFormat="1" applyAlignment="1">
      <alignment horizontal="left" vertical="center"/>
    </xf>
    <xf numFmtId="9" fontId="0" fillId="0" borderId="0" xfId="1" applyFont="1" applyFill="1" applyBorder="1" applyAlignment="1">
      <alignment horizontal="left" vertical="center"/>
    </xf>
    <xf numFmtId="0" fontId="6" fillId="0" borderId="0" xfId="2" applyAlignment="1">
      <alignment horizontal="right"/>
    </xf>
    <xf numFmtId="0" fontId="1" fillId="0" borderId="1" xfId="0" applyFont="1" applyBorder="1" applyAlignment="1">
      <alignment vertical="center"/>
    </xf>
    <xf numFmtId="165" fontId="0" fillId="0" borderId="1" xfId="0" applyNumberFormat="1" applyBorder="1" applyAlignment="1">
      <alignment horizontal="left" vertical="top"/>
    </xf>
    <xf numFmtId="1" fontId="0" fillId="2" borderId="3" xfId="0" applyNumberFormat="1" applyFill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164" fontId="0" fillId="0" borderId="3" xfId="0" applyNumberForma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3" fontId="0" fillId="2" borderId="1" xfId="0" applyNumberFormat="1" applyFill="1" applyBorder="1" applyAlignment="1">
      <alignment horizontal="right" vertical="center"/>
    </xf>
    <xf numFmtId="0" fontId="6" fillId="0" borderId="0" xfId="2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0" fillId="3" borderId="1" xfId="0" applyNumberFormat="1" applyFill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0" fontId="6" fillId="0" borderId="0" xfId="2"/>
    <xf numFmtId="9" fontId="0" fillId="2" borderId="3" xfId="1" applyFont="1" applyFill="1" applyBorder="1" applyAlignment="1">
      <alignment horizontal="right" vertical="center"/>
    </xf>
    <xf numFmtId="9" fontId="1" fillId="3" borderId="3" xfId="1" applyFont="1" applyFill="1" applyBorder="1" applyAlignment="1">
      <alignment horizontal="right" vertical="center"/>
    </xf>
    <xf numFmtId="1" fontId="0" fillId="0" borderId="3" xfId="0" applyNumberFormat="1" applyBorder="1" applyAlignment="1">
      <alignment horizontal="right" vertical="center"/>
    </xf>
    <xf numFmtId="0" fontId="0" fillId="4" borderId="1" xfId="0" applyFill="1" applyBorder="1" applyAlignment="1">
      <alignment vertical="center"/>
    </xf>
    <xf numFmtId="1" fontId="0" fillId="4" borderId="3" xfId="0" applyNumberFormat="1" applyFill="1" applyBorder="1" applyAlignment="1">
      <alignment horizontal="right" vertical="center"/>
    </xf>
    <xf numFmtId="166" fontId="0" fillId="4" borderId="1" xfId="1" applyNumberFormat="1" applyFont="1" applyFill="1" applyBorder="1" applyAlignment="1">
      <alignment horizontal="left" vertical="center"/>
    </xf>
    <xf numFmtId="9" fontId="1" fillId="4" borderId="3" xfId="1" applyFont="1" applyFill="1" applyBorder="1" applyAlignment="1">
      <alignment horizontal="right" vertical="center"/>
    </xf>
    <xf numFmtId="1" fontId="0" fillId="3" borderId="1" xfId="0" applyNumberFormat="1" applyFill="1" applyBorder="1" applyAlignment="1">
      <alignment horizontal="right" vertical="center"/>
    </xf>
    <xf numFmtId="1" fontId="0" fillId="5" borderId="3" xfId="0" applyNumberFormat="1" applyFill="1" applyBorder="1" applyAlignment="1">
      <alignment horizontal="right" vertical="center"/>
    </xf>
    <xf numFmtId="9" fontId="0" fillId="0" borderId="3" xfId="1" applyFont="1" applyFill="1" applyBorder="1" applyAlignment="1">
      <alignment horizontal="right" vertical="center"/>
    </xf>
    <xf numFmtId="1" fontId="1" fillId="4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1" fillId="4" borderId="1" xfId="0" quotePrefix="1" applyFont="1" applyFill="1" applyBorder="1" applyAlignment="1">
      <alignment horizontal="left" vertical="center"/>
    </xf>
    <xf numFmtId="0" fontId="0" fillId="0" borderId="1" xfId="0" quotePrefix="1" applyBorder="1" applyAlignment="1">
      <alignment horizontal="right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165" fontId="1" fillId="0" borderId="0" xfId="0" applyNumberFormat="1" applyFont="1" applyFill="1" applyAlignment="1">
      <alignment horizontal="left" vertical="center"/>
    </xf>
    <xf numFmtId="168" fontId="0" fillId="0" borderId="0" xfId="0" applyNumberFormat="1" applyFill="1" applyAlignment="1">
      <alignment horizontal="left" vertical="center"/>
    </xf>
    <xf numFmtId="4" fontId="0" fillId="0" borderId="0" xfId="0" applyNumberFormat="1" applyFill="1" applyAlignment="1">
      <alignment horizontal="left" vertical="center"/>
    </xf>
    <xf numFmtId="167" fontId="1" fillId="0" borderId="0" xfId="0" applyNumberFormat="1" applyFont="1" applyFill="1" applyAlignment="1">
      <alignment horizontal="left" vertical="center"/>
    </xf>
    <xf numFmtId="0" fontId="6" fillId="0" borderId="0" xfId="2" applyFill="1" applyAlignment="1">
      <alignment horizontal="right"/>
    </xf>
    <xf numFmtId="0" fontId="1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169" fontId="0" fillId="0" borderId="0" xfId="0" applyNumberFormat="1" applyAlignment="1">
      <alignment horizontal="righ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37</xdr:row>
      <xdr:rowOff>95251</xdr:rowOff>
    </xdr:from>
    <xdr:to>
      <xdr:col>7</xdr:col>
      <xdr:colOff>66675</xdr:colOff>
      <xdr:row>63</xdr:row>
      <xdr:rowOff>47625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2BF5AC6A-B6E6-559F-7875-10F3620EEB00}"/>
            </a:ext>
          </a:extLst>
        </xdr:cNvPr>
        <xdr:cNvGrpSpPr/>
      </xdr:nvGrpSpPr>
      <xdr:grpSpPr>
        <a:xfrm>
          <a:off x="466726" y="8048626"/>
          <a:ext cx="11268074" cy="5219699"/>
          <a:chOff x="219076" y="5324476"/>
          <a:chExt cx="10715624" cy="5219699"/>
        </a:xfrm>
      </xdr:grpSpPr>
      <xdr:pic>
        <xdr:nvPicPr>
          <xdr:cNvPr id="7" name="Picture 6">
            <a:extLst>
              <a:ext uri="{FF2B5EF4-FFF2-40B4-BE49-F238E27FC236}">
                <a16:creationId xmlns:a16="http://schemas.microsoft.com/office/drawing/2014/main" id="{E643F95B-F3CB-427B-AC56-5A98B161248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19076" y="5629276"/>
            <a:ext cx="4397390" cy="4914899"/>
          </a:xfrm>
          <a:prstGeom prst="rect">
            <a:avLst/>
          </a:prstGeom>
          <a:ln w="12700">
            <a:solidFill>
              <a:schemeClr val="tx1"/>
            </a:solidFill>
          </a:ln>
        </xdr:spPr>
      </xdr:pic>
      <xdr:pic>
        <xdr:nvPicPr>
          <xdr:cNvPr id="4" name="Picture 3">
            <a:extLst>
              <a:ext uri="{FF2B5EF4-FFF2-40B4-BE49-F238E27FC236}">
                <a16:creationId xmlns:a16="http://schemas.microsoft.com/office/drawing/2014/main" id="{159DAA6E-7F08-7AB7-B75B-2AEB991AF7B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808435" y="5324476"/>
            <a:ext cx="6126265" cy="350798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om.gov.au/jsp/awap/temp/index.jsp?colour=colour&amp;time=latest&amp;step=0&amp;map=meanave&amp;period=12month&amp;area=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3605C-BE26-48A7-B0C4-76434D4D4283}">
  <sheetPr>
    <pageSetUpPr autoPageBreaks="0" fitToPage="1"/>
  </sheetPr>
  <dimension ref="B1:AE81"/>
  <sheetViews>
    <sheetView showGridLines="0" tabSelected="1" topLeftCell="A9" zoomScaleNormal="100" workbookViewId="0">
      <selection activeCell="K16" sqref="K16"/>
    </sheetView>
  </sheetViews>
  <sheetFormatPr defaultColWidth="9.140625" defaultRowHeight="15" x14ac:dyDescent="0.25"/>
  <cols>
    <col min="1" max="1" width="3.7109375" style="6" customWidth="1"/>
    <col min="2" max="2" width="6" style="13" customWidth="1"/>
    <col min="3" max="3" width="61.85546875" style="6" customWidth="1"/>
    <col min="4" max="4" width="12.140625" style="10" customWidth="1"/>
    <col min="5" max="5" width="12.140625" style="13" customWidth="1"/>
    <col min="6" max="6" width="70.85546875" style="13" customWidth="1"/>
    <col min="7" max="7" width="8.28515625" style="69" customWidth="1"/>
    <col min="8" max="8" width="6.42578125" style="10" customWidth="1"/>
    <col min="9" max="15" width="12.140625" style="10" customWidth="1"/>
    <col min="16" max="16384" width="9.140625" style="6"/>
  </cols>
  <sheetData>
    <row r="1" spans="2:9" x14ac:dyDescent="0.25">
      <c r="B1" s="50" t="s">
        <v>74</v>
      </c>
      <c r="F1" s="83">
        <v>45562</v>
      </c>
    </row>
    <row r="2" spans="2:9" ht="17.25" customHeight="1" x14ac:dyDescent="0.25">
      <c r="B2" s="50"/>
      <c r="D2" s="7" t="s">
        <v>2</v>
      </c>
      <c r="E2" s="68" t="s">
        <v>70</v>
      </c>
      <c r="F2" s="66" t="s">
        <v>71</v>
      </c>
      <c r="G2" s="70"/>
      <c r="H2" s="6"/>
    </row>
    <row r="3" spans="2:9" ht="9.75" customHeight="1" x14ac:dyDescent="0.25">
      <c r="H3" s="6"/>
    </row>
    <row r="4" spans="2:9" ht="17.25" customHeight="1" x14ac:dyDescent="0.25">
      <c r="B4" s="16" t="s">
        <v>1</v>
      </c>
      <c r="C4" s="84" t="s">
        <v>43</v>
      </c>
      <c r="D4" s="85"/>
      <c r="E4" s="86"/>
      <c r="F4" s="23" t="s">
        <v>28</v>
      </c>
      <c r="G4" s="71"/>
      <c r="H4" s="6"/>
    </row>
    <row r="5" spans="2:9" ht="17.25" customHeight="1" x14ac:dyDescent="0.25">
      <c r="B5" s="1" t="s">
        <v>42</v>
      </c>
      <c r="C5" s="40" t="s">
        <v>9</v>
      </c>
      <c r="D5" s="40"/>
      <c r="E5" s="40"/>
      <c r="F5" s="44"/>
      <c r="G5" s="71"/>
      <c r="H5" s="5">
        <v>1</v>
      </c>
      <c r="I5" s="49" t="s">
        <v>25</v>
      </c>
    </row>
    <row r="6" spans="2:9" ht="17.25" customHeight="1" x14ac:dyDescent="0.25">
      <c r="B6" s="2">
        <v>1.1000000000000001</v>
      </c>
      <c r="C6" s="3" t="s">
        <v>18</v>
      </c>
      <c r="D6" s="48">
        <v>1500</v>
      </c>
      <c r="E6" s="2" t="s">
        <v>6</v>
      </c>
      <c r="F6" s="2"/>
      <c r="G6" s="70"/>
      <c r="H6" s="5">
        <v>2</v>
      </c>
      <c r="I6" s="6" t="s">
        <v>4</v>
      </c>
    </row>
    <row r="7" spans="2:9" ht="17.25" customHeight="1" x14ac:dyDescent="0.25">
      <c r="B7" s="2">
        <v>1.2</v>
      </c>
      <c r="C7" s="3" t="s">
        <v>41</v>
      </c>
      <c r="D7" s="7">
        <v>26</v>
      </c>
      <c r="E7" s="2" t="s">
        <v>7</v>
      </c>
      <c r="F7" s="2" t="s">
        <v>31</v>
      </c>
      <c r="G7" s="70"/>
      <c r="H7" s="5">
        <v>3</v>
      </c>
      <c r="I7" s="6" t="s">
        <v>35</v>
      </c>
    </row>
    <row r="8" spans="2:9" ht="17.25" customHeight="1" x14ac:dyDescent="0.25">
      <c r="B8" s="2">
        <v>1.3</v>
      </c>
      <c r="C8" s="3" t="s">
        <v>10</v>
      </c>
      <c r="D8" s="4">
        <v>65</v>
      </c>
      <c r="E8" s="2" t="s">
        <v>7</v>
      </c>
      <c r="F8" s="3" t="s">
        <v>34</v>
      </c>
      <c r="G8" s="72"/>
      <c r="H8" s="5"/>
      <c r="I8" s="6"/>
    </row>
    <row r="9" spans="2:9" ht="17.25" customHeight="1" x14ac:dyDescent="0.25">
      <c r="B9" s="8">
        <v>1.4</v>
      </c>
      <c r="C9" s="9" t="s">
        <v>14</v>
      </c>
      <c r="D9" s="51">
        <f>(4.186*(D8-D7))/3600*D6</f>
        <v>68.022499999999994</v>
      </c>
      <c r="E9" s="8" t="s">
        <v>8</v>
      </c>
      <c r="F9" s="8"/>
      <c r="G9" s="70"/>
    </row>
    <row r="10" spans="2:9" ht="17.25" customHeight="1" x14ac:dyDescent="0.25">
      <c r="B10" s="1" t="s">
        <v>15</v>
      </c>
      <c r="C10" s="87" t="s">
        <v>19</v>
      </c>
      <c r="D10" s="88"/>
      <c r="E10" s="89"/>
      <c r="F10" s="2"/>
      <c r="G10" s="70"/>
      <c r="H10" s="5"/>
    </row>
    <row r="11" spans="2:9" ht="17.25" customHeight="1" x14ac:dyDescent="0.25">
      <c r="B11" s="2">
        <v>2.1</v>
      </c>
      <c r="C11" s="3" t="s">
        <v>32</v>
      </c>
      <c r="D11" s="7">
        <v>25</v>
      </c>
      <c r="E11" s="2" t="s">
        <v>5</v>
      </c>
      <c r="F11" s="2" t="s">
        <v>33</v>
      </c>
      <c r="G11" s="70"/>
      <c r="H11" s="5"/>
      <c r="I11" s="6"/>
    </row>
    <row r="12" spans="2:9" ht="17.25" customHeight="1" x14ac:dyDescent="0.25">
      <c r="B12" s="2">
        <v>2.2000000000000002</v>
      </c>
      <c r="C12" s="3" t="s">
        <v>65</v>
      </c>
      <c r="D12" s="4">
        <v>3.0000000000000001E-3</v>
      </c>
      <c r="E12" s="2" t="s">
        <v>12</v>
      </c>
      <c r="F12" s="2" t="s">
        <v>44</v>
      </c>
      <c r="G12" s="70"/>
      <c r="H12" s="6"/>
    </row>
    <row r="13" spans="2:9" ht="17.25" customHeight="1" x14ac:dyDescent="0.25">
      <c r="B13" s="2">
        <v>2.2999999999999998</v>
      </c>
      <c r="C13" s="3" t="s">
        <v>20</v>
      </c>
      <c r="D13" s="52">
        <f>D11*D12*3600*24</f>
        <v>6480</v>
      </c>
      <c r="E13" s="2" t="s">
        <v>6</v>
      </c>
      <c r="F13" s="2"/>
      <c r="G13" s="70"/>
      <c r="H13" s="5"/>
      <c r="I13" s="13"/>
    </row>
    <row r="14" spans="2:9" ht="17.25" customHeight="1" x14ac:dyDescent="0.25">
      <c r="B14" s="2">
        <v>2.4</v>
      </c>
      <c r="C14" s="3" t="s">
        <v>10</v>
      </c>
      <c r="D14" s="4">
        <v>65</v>
      </c>
      <c r="E14" s="2" t="s">
        <v>7</v>
      </c>
      <c r="F14" s="3" t="s">
        <v>46</v>
      </c>
      <c r="G14" s="72"/>
      <c r="H14" s="6"/>
    </row>
    <row r="15" spans="2:9" ht="17.25" customHeight="1" x14ac:dyDescent="0.25">
      <c r="B15" s="2">
        <v>2.5</v>
      </c>
      <c r="C15" s="3" t="s">
        <v>13</v>
      </c>
      <c r="D15" s="4">
        <v>60</v>
      </c>
      <c r="E15" s="2" t="s">
        <v>7</v>
      </c>
      <c r="F15" s="3" t="s">
        <v>45</v>
      </c>
      <c r="G15" s="72"/>
      <c r="H15" s="6"/>
    </row>
    <row r="16" spans="2:9" ht="17.25" customHeight="1" x14ac:dyDescent="0.25">
      <c r="B16" s="8">
        <v>2.6</v>
      </c>
      <c r="C16" s="9" t="s">
        <v>11</v>
      </c>
      <c r="D16" s="61">
        <f>(4.186*(D14-D15))/3600*D13</f>
        <v>37.673999999999999</v>
      </c>
      <c r="E16" s="8" t="s">
        <v>8</v>
      </c>
      <c r="F16" s="8"/>
      <c r="G16" s="70"/>
      <c r="H16" s="6"/>
    </row>
    <row r="17" spans="2:15" ht="17.25" customHeight="1" x14ac:dyDescent="0.25">
      <c r="B17" s="67" t="s">
        <v>16</v>
      </c>
      <c r="C17" s="17" t="s">
        <v>66</v>
      </c>
      <c r="D17" s="64">
        <f>D9+D16</f>
        <v>105.69649999999999</v>
      </c>
      <c r="E17" s="45" t="s">
        <v>21</v>
      </c>
      <c r="F17" s="45"/>
      <c r="G17" s="71"/>
      <c r="H17" s="6"/>
    </row>
    <row r="18" spans="2:15" s="15" customFormat="1" x14ac:dyDescent="0.25">
      <c r="B18" s="16" t="s">
        <v>17</v>
      </c>
      <c r="C18" s="32" t="s">
        <v>24</v>
      </c>
      <c r="D18" s="22"/>
      <c r="E18" s="23"/>
      <c r="F18" s="23"/>
      <c r="G18" s="81"/>
      <c r="H18" s="14"/>
      <c r="I18" s="14"/>
      <c r="J18" s="14"/>
      <c r="K18" s="14"/>
      <c r="L18" s="14"/>
      <c r="M18" s="14"/>
      <c r="N18" s="14"/>
      <c r="O18" s="14"/>
    </row>
    <row r="19" spans="2:15" ht="17.25" customHeight="1" x14ac:dyDescent="0.25">
      <c r="B19" s="2">
        <v>4.0999999999999996</v>
      </c>
      <c r="C19" s="3" t="s">
        <v>39</v>
      </c>
      <c r="D19" s="43">
        <f>D6</f>
        <v>1500</v>
      </c>
      <c r="E19" s="27" t="s">
        <v>6</v>
      </c>
      <c r="F19" s="2" t="s">
        <v>62</v>
      </c>
      <c r="G19" s="82"/>
      <c r="H19" s="90" t="s">
        <v>58</v>
      </c>
      <c r="I19" s="91"/>
    </row>
    <row r="20" spans="2:15" ht="17.25" customHeight="1" x14ac:dyDescent="0.25">
      <c r="B20" s="2">
        <v>4.2</v>
      </c>
      <c r="C20" s="3" t="s">
        <v>47</v>
      </c>
      <c r="D20" s="29">
        <v>410</v>
      </c>
      <c r="E20" s="27" t="s">
        <v>0</v>
      </c>
      <c r="F20" s="2" t="s">
        <v>64</v>
      </c>
      <c r="G20" s="82"/>
      <c r="H20" s="10">
        <v>410</v>
      </c>
      <c r="I20" s="13" t="s">
        <v>0</v>
      </c>
    </row>
    <row r="21" spans="2:15" ht="17.25" customHeight="1" x14ac:dyDescent="0.25">
      <c r="B21" s="2">
        <v>4.3</v>
      </c>
      <c r="C21" s="65" t="s">
        <v>67</v>
      </c>
      <c r="D21" s="42">
        <v>4</v>
      </c>
      <c r="E21" s="2" t="s">
        <v>5</v>
      </c>
      <c r="F21" s="2"/>
      <c r="G21" s="70"/>
      <c r="H21" s="10">
        <v>1000</v>
      </c>
      <c r="I21" s="13" t="s">
        <v>0</v>
      </c>
    </row>
    <row r="22" spans="2:15" ht="17.25" customHeight="1" x14ac:dyDescent="0.25">
      <c r="B22" s="2">
        <v>4.4000000000000004</v>
      </c>
      <c r="C22" s="3" t="s">
        <v>37</v>
      </c>
      <c r="D22" s="43">
        <f>INT(D21)*D20</f>
        <v>1640</v>
      </c>
      <c r="E22" s="2" t="s">
        <v>0</v>
      </c>
      <c r="F22" s="2" t="s">
        <v>49</v>
      </c>
      <c r="G22" s="70"/>
    </row>
    <row r="23" spans="2:15" ht="17.25" customHeight="1" x14ac:dyDescent="0.25">
      <c r="B23" s="2">
        <v>4.5</v>
      </c>
      <c r="C23" s="3" t="s">
        <v>38</v>
      </c>
      <c r="D23" s="30">
        <v>55</v>
      </c>
      <c r="E23" s="2" t="s">
        <v>40</v>
      </c>
      <c r="F23" s="2" t="s">
        <v>63</v>
      </c>
      <c r="G23" s="70"/>
    </row>
    <row r="24" spans="2:15" ht="17.25" customHeight="1" x14ac:dyDescent="0.25">
      <c r="B24" s="2">
        <v>4.5999999999999996</v>
      </c>
      <c r="C24" s="65" t="s">
        <v>68</v>
      </c>
      <c r="D24" s="46">
        <f>D22/D23</f>
        <v>29.818181818181817</v>
      </c>
      <c r="E24" s="41" t="s">
        <v>3</v>
      </c>
      <c r="F24" s="47"/>
      <c r="G24" s="73"/>
    </row>
    <row r="25" spans="2:15" ht="17.25" customHeight="1" x14ac:dyDescent="0.25">
      <c r="B25" s="2">
        <v>4.7</v>
      </c>
      <c r="C25" s="3" t="s">
        <v>60</v>
      </c>
      <c r="D25" s="62">
        <f>EVEN(D24/1.86)</f>
        <v>18</v>
      </c>
      <c r="E25" s="27"/>
      <c r="F25" s="2" t="s">
        <v>29</v>
      </c>
      <c r="G25" s="70"/>
    </row>
    <row r="26" spans="2:15" ht="17.25" customHeight="1" x14ac:dyDescent="0.25">
      <c r="B26" s="2">
        <v>4.8</v>
      </c>
      <c r="C26" s="3" t="s">
        <v>27</v>
      </c>
      <c r="D26" s="30">
        <v>21.4</v>
      </c>
      <c r="E26" s="27" t="s">
        <v>23</v>
      </c>
      <c r="F26" s="2" t="s">
        <v>36</v>
      </c>
      <c r="G26" s="70"/>
    </row>
    <row r="27" spans="2:15" ht="17.25" customHeight="1" x14ac:dyDescent="0.25">
      <c r="B27" s="2">
        <v>4.9000000000000004</v>
      </c>
      <c r="C27" s="3" t="s">
        <v>69</v>
      </c>
      <c r="D27" s="31">
        <f>D26*0.27778</f>
        <v>5.9444920000000003</v>
      </c>
      <c r="E27" s="27" t="s">
        <v>22</v>
      </c>
      <c r="F27" s="2"/>
      <c r="G27" s="70"/>
    </row>
    <row r="28" spans="2:15" ht="17.25" customHeight="1" x14ac:dyDescent="0.25">
      <c r="B28" s="35" t="s">
        <v>72</v>
      </c>
      <c r="C28" s="3" t="s">
        <v>26</v>
      </c>
      <c r="D28" s="63">
        <v>0.6</v>
      </c>
      <c r="E28" s="28"/>
      <c r="F28" s="2" t="s">
        <v>30</v>
      </c>
      <c r="G28" s="70"/>
    </row>
    <row r="29" spans="2:15" ht="17.25" customHeight="1" x14ac:dyDescent="0.25">
      <c r="B29" s="2">
        <v>4.1100000000000003</v>
      </c>
      <c r="C29" s="3" t="s">
        <v>55</v>
      </c>
      <c r="D29" s="56">
        <f>D27*D25*1.86*D28</f>
        <v>119.41295529600001</v>
      </c>
      <c r="E29" s="28" t="s">
        <v>21</v>
      </c>
      <c r="F29" s="2"/>
      <c r="G29" s="70"/>
    </row>
    <row r="30" spans="2:15" ht="17.25" customHeight="1" x14ac:dyDescent="0.25">
      <c r="B30" s="2">
        <v>4.12</v>
      </c>
      <c r="C30" s="3" t="s">
        <v>54</v>
      </c>
      <c r="D30" s="56">
        <f>-IF(D20=410, D21*2.93, D21*5.03)</f>
        <v>-11.72</v>
      </c>
      <c r="E30" s="2" t="s">
        <v>21</v>
      </c>
      <c r="F30" s="2" t="s">
        <v>52</v>
      </c>
      <c r="G30" s="70"/>
    </row>
    <row r="31" spans="2:15" ht="17.25" customHeight="1" x14ac:dyDescent="0.25">
      <c r="B31" s="33">
        <v>4.13</v>
      </c>
      <c r="C31" s="57" t="s">
        <v>56</v>
      </c>
      <c r="D31" s="58">
        <f>SUM(D29:D30)</f>
        <v>107.69295529600001</v>
      </c>
      <c r="E31" s="18" t="s">
        <v>21</v>
      </c>
      <c r="F31" s="18"/>
      <c r="G31" s="70"/>
    </row>
    <row r="32" spans="2:15" ht="17.25" customHeight="1" x14ac:dyDescent="0.25">
      <c r="B32" s="35">
        <v>4.1399999999999997</v>
      </c>
      <c r="C32" s="3" t="s">
        <v>53</v>
      </c>
      <c r="D32" s="56">
        <f>D17</f>
        <v>105.69649999999999</v>
      </c>
      <c r="E32" s="28" t="s">
        <v>21</v>
      </c>
      <c r="F32" s="2" t="s">
        <v>73</v>
      </c>
      <c r="G32" s="70"/>
    </row>
    <row r="33" spans="2:15" ht="17.25" customHeight="1" x14ac:dyDescent="0.25">
      <c r="B33" s="33">
        <v>4.1500000000000004</v>
      </c>
      <c r="C33" s="17" t="s">
        <v>57</v>
      </c>
      <c r="D33" s="60">
        <f>D31/D32</f>
        <v>1.0188885658087072</v>
      </c>
      <c r="E33" s="59"/>
      <c r="F33" s="18" t="s">
        <v>61</v>
      </c>
      <c r="G33" s="70"/>
    </row>
    <row r="34" spans="2:15" ht="17.25" customHeight="1" x14ac:dyDescent="0.25">
      <c r="B34" s="35">
        <v>4.16</v>
      </c>
      <c r="C34" s="3" t="s">
        <v>50</v>
      </c>
      <c r="D34" s="54">
        <v>0.94</v>
      </c>
      <c r="E34" s="28"/>
      <c r="F34" s="2" t="s">
        <v>51</v>
      </c>
      <c r="G34" s="70"/>
    </row>
    <row r="35" spans="2:15" ht="17.25" customHeight="1" x14ac:dyDescent="0.25">
      <c r="B35" s="35">
        <v>4.17</v>
      </c>
      <c r="C35" s="3" t="s">
        <v>59</v>
      </c>
      <c r="D35" s="56">
        <f>IF(D31&gt;D32,D32,D31)*D34</f>
        <v>99.354709999999983</v>
      </c>
      <c r="E35" s="28" t="s">
        <v>21</v>
      </c>
      <c r="F35" s="2"/>
      <c r="G35" s="70"/>
    </row>
    <row r="36" spans="2:15" ht="17.25" customHeight="1" x14ac:dyDescent="0.25">
      <c r="B36" s="16">
        <v>4.18</v>
      </c>
      <c r="C36" s="34" t="s">
        <v>48</v>
      </c>
      <c r="D36" s="55">
        <f>D35/D32</f>
        <v>0.94</v>
      </c>
      <c r="E36" s="34"/>
      <c r="F36" s="34"/>
      <c r="G36" s="74"/>
    </row>
    <row r="37" spans="2:15" s="12" customFormat="1" ht="17.25" customHeight="1" x14ac:dyDescent="0.25">
      <c r="F37" s="24"/>
      <c r="G37" s="75"/>
      <c r="H37" s="11"/>
      <c r="I37" s="11"/>
      <c r="J37" s="11"/>
      <c r="K37" s="11"/>
      <c r="L37" s="11"/>
      <c r="M37" s="11"/>
      <c r="N37" s="11"/>
      <c r="O37" s="11"/>
    </row>
    <row r="38" spans="2:15" ht="17.25" customHeight="1" x14ac:dyDescent="0.25">
      <c r="F38" s="36"/>
      <c r="G38" s="76"/>
    </row>
    <row r="39" spans="2:15" ht="17.25" customHeight="1" x14ac:dyDescent="0.25">
      <c r="F39" s="36"/>
      <c r="G39" s="76"/>
    </row>
    <row r="40" spans="2:15" ht="17.25" customHeight="1" x14ac:dyDescent="0.25">
      <c r="B40" s="19"/>
      <c r="F40" s="24"/>
      <c r="G40" s="75"/>
    </row>
    <row r="41" spans="2:15" ht="17.25" customHeight="1" x14ac:dyDescent="0.25">
      <c r="F41" s="37"/>
      <c r="G41" s="77"/>
    </row>
    <row r="42" spans="2:15" ht="17.25" customHeight="1" x14ac:dyDescent="0.25">
      <c r="F42" s="38"/>
      <c r="G42" s="38"/>
    </row>
    <row r="43" spans="2:15" ht="17.25" customHeight="1" x14ac:dyDescent="0.25"/>
    <row r="44" spans="2:15" ht="17.25" customHeight="1" x14ac:dyDescent="0.25">
      <c r="F44" s="38"/>
      <c r="G44" s="38"/>
    </row>
    <row r="45" spans="2:15" ht="17.25" customHeight="1" x14ac:dyDescent="0.25">
      <c r="D45" s="20"/>
      <c r="E45" s="25"/>
      <c r="F45" s="25"/>
      <c r="G45" s="78"/>
    </row>
    <row r="46" spans="2:15" ht="17.25" customHeight="1" x14ac:dyDescent="0.25">
      <c r="D46" s="20"/>
      <c r="E46" s="25"/>
      <c r="F46" s="25"/>
      <c r="G46" s="78"/>
    </row>
    <row r="47" spans="2:15" ht="17.25" customHeight="1" x14ac:dyDescent="0.25">
      <c r="D47" s="20"/>
      <c r="E47" s="25"/>
      <c r="F47" s="25"/>
      <c r="G47" s="78"/>
    </row>
    <row r="48" spans="2:15" s="12" customFormat="1" ht="17.25" customHeight="1" x14ac:dyDescent="0.25">
      <c r="B48" s="19"/>
      <c r="D48" s="21"/>
      <c r="E48" s="26"/>
      <c r="F48" s="26"/>
      <c r="G48" s="79"/>
      <c r="H48" s="11"/>
      <c r="I48" s="11"/>
      <c r="J48" s="11"/>
      <c r="K48" s="11"/>
      <c r="L48" s="11"/>
      <c r="M48" s="11"/>
      <c r="N48" s="11"/>
      <c r="O48" s="11"/>
    </row>
    <row r="67" spans="9:31" x14ac:dyDescent="0.25">
      <c r="I67" s="53"/>
      <c r="AE67" s="6">
        <f>(410-400)/(500-400)*(3.21-2.93)+2.93</f>
        <v>2.9580000000000002</v>
      </c>
    </row>
    <row r="81" spans="6:7" x14ac:dyDescent="0.25">
      <c r="F81" s="39"/>
      <c r="G81" s="80"/>
    </row>
  </sheetData>
  <mergeCells count="3">
    <mergeCell ref="C4:E4"/>
    <mergeCell ref="C10:E10"/>
    <mergeCell ref="H19:I19"/>
  </mergeCells>
  <dataValidations count="1">
    <dataValidation type="list" allowBlank="1" showInputMessage="1" showErrorMessage="1" sqref="D20" xr:uid="{B037426D-16BE-4876-8D6B-B8D982A147D1}">
      <formula1>$H$20:$H$21</formula1>
    </dataValidation>
  </dataValidations>
  <hyperlinks>
    <hyperlink ref="I5" r:id="rId1" display="http://www.bom.gov.au/jsp/awap/temp/index.jsp?colour=colour&amp;time=latest&amp;step=0&amp;map=meanave&amp;period=12month&amp;area=nt" xr:uid="{7C03D1E5-E342-4698-AA01-3B02E0AAF13B}"/>
  </hyperlinks>
  <pageMargins left="0.51181102362204722" right="0.51181102362204722" top="0.55118110236220474" bottom="0.35433070866141736" header="0" footer="0"/>
  <pageSetup paperSize="8" scale="73" orientation="landscape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K a p i s h F i l e n a m e T o U r i M a p p i n g s   x m l n s : x s d = " h t t p : / / w w w . w 3 . o r g / 2 0 0 1 / X M L S c h e m a "   x m l n s : x s i = " h t t p : / / w w w . w 3 . o r g / 2 0 0 1 / X M L S c h e m a - i n s t a n c e " / > 
</file>

<file path=customXml/itemProps1.xml><?xml version="1.0" encoding="utf-8"?>
<ds:datastoreItem xmlns:ds="http://schemas.openxmlformats.org/officeDocument/2006/customXml" ds:itemID="{F530CB3A-6469-426F-B92C-DD94908D2960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Solar Contribution</vt:lpstr>
      <vt:lpstr>'Solar Contribution'!Print_Area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2023-03-15T05:29:50Z</dcterms:created>
  <dcterms:modified xsi:type="dcterms:W3CDTF">2024-10-14T04:51:30Z</dcterms:modified>
</cp:coreProperties>
</file>